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20" windowWidth="19815" windowHeight="6900"/>
  </bookViews>
  <sheets>
    <sheet name="Лист1" sheetId="3" r:id="rId1"/>
  </sheets>
  <definedNames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_FilterDatabase_4">#REF!</definedName>
    <definedName name="Excel_BuiltIn__FilterDatabase_9">#REF!</definedName>
  </definedNames>
  <calcPr calcId="145621"/>
</workbook>
</file>

<file path=xl/calcChain.xml><?xml version="1.0" encoding="utf-8"?>
<calcChain xmlns="http://schemas.openxmlformats.org/spreadsheetml/2006/main">
  <c r="M12" i="3" l="1"/>
  <c r="I12" i="3"/>
  <c r="E12" i="3"/>
  <c r="H33" i="3"/>
  <c r="G33" i="3"/>
  <c r="H43" i="3"/>
  <c r="G43" i="3"/>
  <c r="I44" i="3"/>
  <c r="I45" i="3"/>
  <c r="I46" i="3"/>
  <c r="I47" i="3"/>
  <c r="I48" i="3"/>
  <c r="I49" i="3"/>
  <c r="I50" i="3"/>
  <c r="I51" i="3"/>
  <c r="I52" i="3"/>
  <c r="L8" i="3"/>
  <c r="K8" i="3"/>
  <c r="M6" i="3"/>
  <c r="M7" i="3"/>
  <c r="M9" i="3"/>
  <c r="M10" i="3"/>
  <c r="M11" i="3"/>
  <c r="M5" i="3"/>
  <c r="I30" i="3"/>
  <c r="I31" i="3"/>
  <c r="I32" i="3"/>
  <c r="I34" i="3"/>
  <c r="I35" i="3"/>
  <c r="I36" i="3"/>
  <c r="I37" i="3"/>
  <c r="I38" i="3"/>
  <c r="I39" i="3"/>
  <c r="I40" i="3"/>
  <c r="I41" i="3"/>
  <c r="I42" i="3"/>
  <c r="I29" i="3"/>
  <c r="D40" i="3"/>
  <c r="I33" i="3" l="1"/>
  <c r="I43" i="3"/>
  <c r="M8" i="3"/>
  <c r="I6" i="3"/>
  <c r="I7" i="3"/>
  <c r="I5" i="3"/>
  <c r="H11" i="3"/>
  <c r="I11" i="3" s="1"/>
  <c r="H10" i="3"/>
  <c r="G10" i="3"/>
  <c r="I9" i="3"/>
  <c r="I8" i="3"/>
  <c r="C49" i="3"/>
  <c r="C40" i="3"/>
  <c r="D31" i="3"/>
  <c r="D30" i="3"/>
  <c r="D11" i="3"/>
  <c r="E5" i="3"/>
  <c r="E9" i="3"/>
  <c r="E7" i="3"/>
  <c r="D33" i="3"/>
  <c r="C33" i="3"/>
  <c r="D50" i="3"/>
  <c r="C50" i="3"/>
  <c r="E52" i="3"/>
  <c r="D51" i="3"/>
  <c r="C51" i="3"/>
  <c r="D49" i="3"/>
  <c r="D48" i="3"/>
  <c r="C48" i="3"/>
  <c r="D32" i="3"/>
  <c r="C32" i="3"/>
  <c r="E34" i="3"/>
  <c r="D47" i="3"/>
  <c r="C47" i="3"/>
  <c r="D46" i="3"/>
  <c r="C46" i="3"/>
  <c r="D45" i="3"/>
  <c r="C45" i="3"/>
  <c r="C44" i="3"/>
  <c r="E44" i="3" s="1"/>
  <c r="D43" i="3"/>
  <c r="C43" i="3"/>
  <c r="D42" i="3"/>
  <c r="C42" i="3"/>
  <c r="D41" i="3"/>
  <c r="C41" i="3"/>
  <c r="C31" i="3"/>
  <c r="C30" i="3"/>
  <c r="D39" i="3"/>
  <c r="C39" i="3"/>
  <c r="D38" i="3"/>
  <c r="C38" i="3"/>
  <c r="D37" i="3"/>
  <c r="C37" i="3"/>
  <c r="D36" i="3"/>
  <c r="C36" i="3"/>
  <c r="D35" i="3"/>
  <c r="C35" i="3"/>
  <c r="D29" i="3"/>
  <c r="C29" i="3"/>
  <c r="D10" i="3"/>
  <c r="C10" i="3"/>
  <c r="E8" i="3"/>
  <c r="E6" i="3"/>
  <c r="I10" i="3" l="1"/>
  <c r="E38" i="3"/>
  <c r="E32" i="3"/>
  <c r="E40" i="3"/>
  <c r="E31" i="3"/>
  <c r="E50" i="3"/>
  <c r="E48" i="3"/>
  <c r="E37" i="3"/>
  <c r="E39" i="3"/>
  <c r="E46" i="3"/>
  <c r="E45" i="3"/>
  <c r="E51" i="3"/>
  <c r="E10" i="3"/>
  <c r="E36" i="3"/>
  <c r="E49" i="3"/>
  <c r="E41" i="3"/>
  <c r="E47" i="3"/>
  <c r="E35" i="3"/>
  <c r="E33" i="3"/>
  <c r="E11" i="3"/>
  <c r="E29" i="3"/>
  <c r="E42" i="3"/>
  <c r="E30" i="3" l="1"/>
</calcChain>
</file>

<file path=xl/sharedStrings.xml><?xml version="1.0" encoding="utf-8"?>
<sst xmlns="http://schemas.openxmlformats.org/spreadsheetml/2006/main" count="60" uniqueCount="44">
  <si>
    <t>Хмельницька область</t>
  </si>
  <si>
    <t>Єдинний тариф</t>
  </si>
  <si>
    <t>Разом</t>
  </si>
  <si>
    <t xml:space="preserve">м. Шепетівка </t>
  </si>
  <si>
    <t>м. Старокостянтинів</t>
  </si>
  <si>
    <t>м. Славута</t>
  </si>
  <si>
    <t>м.Кам.Подільський</t>
  </si>
  <si>
    <t>м. Хмельницький</t>
  </si>
  <si>
    <t>Інші міста України</t>
  </si>
  <si>
    <t>м. Вознесенськ</t>
  </si>
  <si>
    <t>КП"Водоканал" м.Мелітополь</t>
  </si>
  <si>
    <t>КП "Бердянськводоканал "</t>
  </si>
  <si>
    <t>ДМПВКГ" Дніпро Західний Донбас"</t>
  </si>
  <si>
    <t>МКП"ВУВКГ" м. Херсон</t>
  </si>
  <si>
    <t>КП ПОР "ПОЛТАВАВОДОКАНАЛ"</t>
  </si>
  <si>
    <t>КП"ВІННИЦЯОБЛВОДОКАНАЛ"</t>
  </si>
  <si>
    <t>КП"ТЕРНОПІЛЬВОДОКАНАЛ"</t>
  </si>
  <si>
    <t>ОКВП"ДНІПРО-КІРОВОГРАД"</t>
  </si>
  <si>
    <t>КП "БАХМУТ-ВОДА"</t>
  </si>
  <si>
    <t>КП СМР"СЛОВМІСЬКВОДОКАНАЛ"</t>
  </si>
  <si>
    <t>АТ "УКРАЇНСЬКА ЗАЛІЗНИЦЯ"</t>
  </si>
  <si>
    <t>КП "Дрогобичводоканал" Львівська</t>
  </si>
  <si>
    <t>Централізоване водопостачання</t>
  </si>
  <si>
    <t>Централізоване 
водовідведення</t>
  </si>
  <si>
    <t>Дата введення
тарифу</t>
  </si>
  <si>
    <t>м.Ізяслав</t>
  </si>
  <si>
    <t>ТОВ "ІНФОКСВОДОКАНАЛ" Одеська область</t>
  </si>
  <si>
    <t>ПРАТ"АК "КИЇВВОДОКАНАЛ"</t>
  </si>
  <si>
    <t>КП "Облводоканал Запорізької обл.ради</t>
  </si>
  <si>
    <t>КП"НОВОМОСКОВСЬК ВОДОКАНАЛ"</t>
  </si>
  <si>
    <t>КП " УМАНЬВОДОКАНАЛ" УМР</t>
  </si>
  <si>
    <t>КП "ПАВЛОГРАДСЬКЕ ВУВКГ" ПМР</t>
  </si>
  <si>
    <t>КП "ЖИТОМИРВОДОКАНАЛ" ЖМР</t>
  </si>
  <si>
    <t>КП"ВУВКГ УЖГОРОДА"</t>
  </si>
  <si>
    <t>КП "Водоканал" м Запоріжжя</t>
  </si>
  <si>
    <t xml:space="preserve">Первомайськ КВУВКГ Миколаївської </t>
  </si>
  <si>
    <t>КВП "Краматорський Водоканал "</t>
  </si>
  <si>
    <t>Затверджений на 2021 рік</t>
  </si>
  <si>
    <t>з 01.01.2021</t>
  </si>
  <si>
    <r>
      <t xml:space="preserve">Тариф для </t>
    </r>
    <r>
      <rPr>
        <b/>
        <sz val="12"/>
        <rFont val="Arial Cyr"/>
        <charset val="1"/>
      </rPr>
      <t>населення</t>
    </r>
  </si>
  <si>
    <r>
      <t>Тариф дл</t>
    </r>
    <r>
      <rPr>
        <b/>
        <sz val="12"/>
        <rFont val="Arial Cyr"/>
        <charset val="1"/>
      </rPr>
      <t>я інших споживачів</t>
    </r>
  </si>
  <si>
    <t>Прогнозований тариф</t>
  </si>
  <si>
    <t>послуга з централізованого
 постачання холодної води</t>
  </si>
  <si>
    <r>
      <t xml:space="preserve">Інформація про тарифи для населення на водопостачання
 та водовідведення станом </t>
    </r>
    <r>
      <rPr>
        <b/>
        <sz val="12"/>
        <rFont val="Arial Cyr"/>
        <charset val="1"/>
      </rPr>
      <t>на  1 грудня 2020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</si>
</sst>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1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3" fillId="3" borderId="1" xfId="0" applyFont="1" applyFill="1" applyBorder="1"/>
    <xf numFmtId="14" fontId="3" fillId="0" borderId="1" xfId="0" applyNumberFormat="1" applyFont="1" applyBorder="1"/>
    <xf numFmtId="14" fontId="3" fillId="3" borderId="2" xfId="0" applyNumberFormat="1" applyFont="1" applyFill="1" applyBorder="1"/>
    <xf numFmtId="14" fontId="3" fillId="3" borderId="1" xfId="0" applyNumberFormat="1" applyFont="1" applyFill="1" applyBorder="1"/>
    <xf numFmtId="14" fontId="9" fillId="3" borderId="2" xfId="0" applyNumberFormat="1" applyFont="1" applyFill="1" applyBorder="1"/>
    <xf numFmtId="14" fontId="9" fillId="3" borderId="1" xfId="0" applyNumberFormat="1" applyFont="1" applyFill="1" applyBorder="1"/>
    <xf numFmtId="14" fontId="2" fillId="3" borderId="2" xfId="0" applyNumberFormat="1" applyFont="1" applyFill="1" applyBorder="1"/>
    <xf numFmtId="14" fontId="2" fillId="3" borderId="1" xfId="0" applyNumberFormat="1" applyFont="1" applyFill="1" applyBorder="1"/>
    <xf numFmtId="14" fontId="3" fillId="3" borderId="0" xfId="0" applyNumberFormat="1" applyFont="1" applyFill="1" applyBorder="1"/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/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top" wrapText="1"/>
    </xf>
    <xf numFmtId="2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1" xfId="0" applyFont="1" applyFill="1" applyBorder="1"/>
    <xf numFmtId="0" fontId="3" fillId="0" borderId="1" xfId="0" applyFont="1" applyBorder="1"/>
    <xf numFmtId="0" fontId="9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14" fontId="9" fillId="3" borderId="0" xfId="0" applyNumberFormat="1" applyFont="1" applyFill="1" applyBorder="1"/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4" fontId="2" fillId="3" borderId="0" xfId="0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</cellXfs>
  <cellStyles count="10">
    <cellStyle name="Обычный" xfId="0" builtinId="0"/>
    <cellStyle name="Обычный 10" xfId="1"/>
    <cellStyle name="Обычный 10 2" xfId="2"/>
    <cellStyle name="Обычный 10 2 2" xfId="3"/>
    <cellStyle name="Обычный 11" xfId="4"/>
    <cellStyle name="Обычный 2" xfId="5"/>
    <cellStyle name="Обычный 2 3" xfId="6"/>
    <cellStyle name="Стиль 1" xfId="7"/>
    <cellStyle name="Тысячи [0]_Лист1 (2)" xfId="8"/>
    <cellStyle name="Тысячи_Лист1 (2)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tabSelected="1" zoomScale="90" zoomScaleNormal="90" workbookViewId="0">
      <selection activeCell="G13" sqref="G13"/>
    </sheetView>
  </sheetViews>
  <sheetFormatPr defaultRowHeight="12.75"/>
  <cols>
    <col min="1" max="1" width="2.7109375" customWidth="1"/>
    <col min="2" max="2" width="31.42578125" customWidth="1"/>
    <col min="3" max="3" width="18.28515625" customWidth="1"/>
    <col min="4" max="4" width="16.85546875" customWidth="1"/>
    <col min="5" max="5" width="10.7109375" customWidth="1"/>
    <col min="6" max="6" width="12.7109375" bestFit="1" customWidth="1"/>
    <col min="7" max="7" width="17.85546875" customWidth="1"/>
    <col min="8" max="8" width="17.5703125" customWidth="1"/>
    <col min="9" max="9" width="10.5703125" customWidth="1"/>
    <col min="10" max="10" width="13.140625" customWidth="1"/>
    <col min="11" max="11" width="18.7109375" customWidth="1"/>
    <col min="12" max="12" width="17.28515625" customWidth="1"/>
    <col min="13" max="13" width="11.28515625" customWidth="1"/>
  </cols>
  <sheetData>
    <row r="1" spans="2:15" ht="36" customHeight="1">
      <c r="B1" s="35" t="s">
        <v>43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  <c r="N1" s="2"/>
      <c r="O1" s="2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>
      <c r="B3" s="1" t="s">
        <v>0</v>
      </c>
      <c r="C3" s="34" t="s">
        <v>39</v>
      </c>
      <c r="D3" s="34"/>
      <c r="E3" s="34"/>
      <c r="F3" s="2"/>
      <c r="G3" s="34" t="s">
        <v>40</v>
      </c>
      <c r="H3" s="34"/>
      <c r="I3" s="34"/>
      <c r="J3" s="2"/>
      <c r="K3" s="34" t="s">
        <v>41</v>
      </c>
      <c r="L3" s="34"/>
      <c r="M3" s="34"/>
      <c r="N3" s="2"/>
      <c r="O3" s="2"/>
    </row>
    <row r="4" spans="2:15" ht="63">
      <c r="B4" s="3" t="s">
        <v>1</v>
      </c>
      <c r="C4" s="4" t="s">
        <v>22</v>
      </c>
      <c r="D4" s="4" t="s">
        <v>23</v>
      </c>
      <c r="E4" s="4" t="s">
        <v>2</v>
      </c>
      <c r="F4" s="15" t="s">
        <v>24</v>
      </c>
      <c r="G4" s="4" t="s">
        <v>22</v>
      </c>
      <c r="H4" s="4" t="s">
        <v>23</v>
      </c>
      <c r="I4" s="4" t="s">
        <v>2</v>
      </c>
      <c r="J4" s="16" t="s">
        <v>24</v>
      </c>
      <c r="K4" s="4" t="s">
        <v>22</v>
      </c>
      <c r="L4" s="4" t="s">
        <v>23</v>
      </c>
      <c r="M4" s="4" t="s">
        <v>2</v>
      </c>
      <c r="N4" s="2"/>
      <c r="O4" s="2"/>
    </row>
    <row r="5" spans="2:15" ht="15.75">
      <c r="B5" s="17" t="s">
        <v>3</v>
      </c>
      <c r="C5" s="18">
        <v>17.12</v>
      </c>
      <c r="D5" s="19">
        <v>17.98</v>
      </c>
      <c r="E5" s="18">
        <f>C5+D5</f>
        <v>35.1</v>
      </c>
      <c r="F5" s="10">
        <v>43770</v>
      </c>
      <c r="G5" s="18">
        <v>17.12</v>
      </c>
      <c r="H5" s="19">
        <v>17.98</v>
      </c>
      <c r="I5" s="18">
        <f>G5+H5</f>
        <v>35.1</v>
      </c>
      <c r="J5" s="11">
        <v>43770</v>
      </c>
      <c r="K5" s="18">
        <v>20.57</v>
      </c>
      <c r="L5" s="19">
        <v>20.85</v>
      </c>
      <c r="M5" s="18">
        <f>K5+L5</f>
        <v>41.42</v>
      </c>
      <c r="N5" s="2"/>
      <c r="O5" s="2"/>
    </row>
    <row r="6" spans="2:15" ht="15.75">
      <c r="B6" s="5" t="s">
        <v>4</v>
      </c>
      <c r="C6" s="20">
        <v>13.68</v>
      </c>
      <c r="D6" s="20">
        <v>15.58</v>
      </c>
      <c r="E6" s="20">
        <f t="shared" ref="E6:E50" si="0">C6+D6</f>
        <v>29.259999999999998</v>
      </c>
      <c r="F6" s="8">
        <v>43374</v>
      </c>
      <c r="G6" s="21">
        <v>18.68</v>
      </c>
      <c r="H6" s="21">
        <v>21.1</v>
      </c>
      <c r="I6" s="21">
        <f t="shared" ref="I6:I7" si="1">G6+H6</f>
        <v>39.78</v>
      </c>
      <c r="J6" s="9">
        <v>43905</v>
      </c>
      <c r="K6" s="30">
        <v>20.14</v>
      </c>
      <c r="L6" s="31">
        <v>20.54</v>
      </c>
      <c r="M6" s="18">
        <f t="shared" ref="M6:M25" si="2">K6+L6</f>
        <v>40.68</v>
      </c>
      <c r="N6" s="2"/>
      <c r="O6" s="2"/>
    </row>
    <row r="7" spans="2:15" ht="29.45" customHeight="1">
      <c r="B7" s="33" t="s">
        <v>42</v>
      </c>
      <c r="C7" s="20">
        <v>14.42</v>
      </c>
      <c r="D7" s="20">
        <v>16.260000000000002</v>
      </c>
      <c r="E7" s="20">
        <f t="shared" si="0"/>
        <v>30.68</v>
      </c>
      <c r="F7" s="8">
        <v>43374</v>
      </c>
      <c r="G7" s="21">
        <v>0</v>
      </c>
      <c r="H7" s="20">
        <v>0</v>
      </c>
      <c r="I7" s="21">
        <f t="shared" si="1"/>
        <v>0</v>
      </c>
      <c r="J7" s="9"/>
      <c r="K7" s="30">
        <v>0</v>
      </c>
      <c r="L7" s="31">
        <v>0</v>
      </c>
      <c r="M7" s="18">
        <f t="shared" si="2"/>
        <v>0</v>
      </c>
      <c r="N7" s="2"/>
      <c r="O7" s="2"/>
    </row>
    <row r="8" spans="2:15" ht="15.75">
      <c r="B8" s="17" t="s">
        <v>5</v>
      </c>
      <c r="C8" s="19">
        <v>16.920000000000002</v>
      </c>
      <c r="D8" s="19">
        <v>14.08</v>
      </c>
      <c r="E8" s="18">
        <f t="shared" si="0"/>
        <v>31</v>
      </c>
      <c r="F8" s="10">
        <v>43525</v>
      </c>
      <c r="G8" s="19">
        <v>18.239999999999998</v>
      </c>
      <c r="H8" s="19">
        <v>14.08</v>
      </c>
      <c r="I8" s="18">
        <f t="shared" ref="I8:I25" si="3">G8+H8</f>
        <v>32.32</v>
      </c>
      <c r="J8" s="11">
        <v>43525</v>
      </c>
      <c r="K8" s="30">
        <f>17.45*1.2</f>
        <v>20.939999999999998</v>
      </c>
      <c r="L8" s="32">
        <f>14.71*1.2</f>
        <v>17.652000000000001</v>
      </c>
      <c r="M8" s="18">
        <f t="shared" si="2"/>
        <v>38.591999999999999</v>
      </c>
      <c r="N8" s="2"/>
      <c r="O8" s="2"/>
    </row>
    <row r="9" spans="2:15" ht="30.75">
      <c r="B9" s="33" t="s">
        <v>42</v>
      </c>
      <c r="C9" s="18">
        <v>18.100000000000001</v>
      </c>
      <c r="D9" s="19">
        <v>15.06</v>
      </c>
      <c r="E9" s="18">
        <f t="shared" si="0"/>
        <v>33.160000000000004</v>
      </c>
      <c r="F9" s="10">
        <v>43525</v>
      </c>
      <c r="G9" s="18">
        <v>19.420000000000002</v>
      </c>
      <c r="H9" s="19">
        <v>15.06</v>
      </c>
      <c r="I9" s="18">
        <f t="shared" si="3"/>
        <v>34.480000000000004</v>
      </c>
      <c r="J9" s="11">
        <v>43525</v>
      </c>
      <c r="K9" s="30">
        <v>0</v>
      </c>
      <c r="L9" s="31">
        <v>0</v>
      </c>
      <c r="M9" s="18">
        <f t="shared" si="2"/>
        <v>0</v>
      </c>
      <c r="N9" s="2"/>
      <c r="O9" s="2"/>
    </row>
    <row r="10" spans="2:15" ht="15.75">
      <c r="B10" s="6" t="s">
        <v>6</v>
      </c>
      <c r="C10" s="20">
        <f>10.9*1.2</f>
        <v>13.08</v>
      </c>
      <c r="D10" s="21">
        <f>9.29*1.2</f>
        <v>11.147999999999998</v>
      </c>
      <c r="E10" s="21">
        <f t="shared" si="0"/>
        <v>24.227999999999998</v>
      </c>
      <c r="F10" s="8">
        <v>43866</v>
      </c>
      <c r="G10" s="20">
        <f>10.9*1.2</f>
        <v>13.08</v>
      </c>
      <c r="H10" s="21">
        <f>9.29*1.2</f>
        <v>11.147999999999998</v>
      </c>
      <c r="I10" s="21">
        <f t="shared" si="3"/>
        <v>24.227999999999998</v>
      </c>
      <c r="J10" s="9">
        <v>43866</v>
      </c>
      <c r="K10" s="30">
        <v>14.26</v>
      </c>
      <c r="L10" s="31">
        <v>12.26</v>
      </c>
      <c r="M10" s="18">
        <f t="shared" si="2"/>
        <v>26.52</v>
      </c>
      <c r="N10" s="2"/>
      <c r="O10" s="2"/>
    </row>
    <row r="11" spans="2:15" ht="15.75">
      <c r="B11" s="6" t="s">
        <v>7</v>
      </c>
      <c r="C11" s="20">
        <v>11.38</v>
      </c>
      <c r="D11" s="21">
        <f>8.6*1.2</f>
        <v>10.319999999999999</v>
      </c>
      <c r="E11" s="21">
        <f t="shared" si="0"/>
        <v>21.7</v>
      </c>
      <c r="F11" s="8">
        <v>43866</v>
      </c>
      <c r="G11" s="20">
        <v>11.38</v>
      </c>
      <c r="H11" s="21">
        <f>8.6*1.2</f>
        <v>10.319999999999999</v>
      </c>
      <c r="I11" s="21">
        <f t="shared" si="3"/>
        <v>21.7</v>
      </c>
      <c r="J11" s="9">
        <v>43866</v>
      </c>
      <c r="K11" s="30">
        <v>13.14</v>
      </c>
      <c r="L11" s="31">
        <v>12.48</v>
      </c>
      <c r="M11" s="18">
        <f t="shared" si="2"/>
        <v>25.62</v>
      </c>
      <c r="N11" s="2"/>
      <c r="O11" s="2"/>
    </row>
    <row r="12" spans="2:15" ht="15.75">
      <c r="B12" s="23" t="s">
        <v>25</v>
      </c>
      <c r="C12" s="18">
        <v>13.83</v>
      </c>
      <c r="D12" s="18">
        <v>24.1</v>
      </c>
      <c r="E12" s="19">
        <f t="shared" ref="E12" si="4">C12+D12</f>
        <v>37.93</v>
      </c>
      <c r="F12" s="12">
        <v>43556</v>
      </c>
      <c r="G12" s="18">
        <v>19.760000000000002</v>
      </c>
      <c r="H12" s="19">
        <v>31.32</v>
      </c>
      <c r="I12" s="19">
        <f t="shared" ref="I12" si="5">G12+H12</f>
        <v>51.08</v>
      </c>
      <c r="J12" s="13">
        <v>43556</v>
      </c>
      <c r="K12" s="30"/>
      <c r="L12" s="31"/>
      <c r="M12" s="18">
        <f t="shared" ref="M12" si="6">K12+L12</f>
        <v>0</v>
      </c>
      <c r="N12" s="2"/>
      <c r="O12" s="2"/>
    </row>
    <row r="13" spans="2:15" ht="15.75">
      <c r="B13" s="40"/>
      <c r="C13" s="41"/>
      <c r="D13" s="41"/>
      <c r="E13" s="41"/>
      <c r="F13" s="42"/>
      <c r="G13" s="43"/>
      <c r="H13" s="43"/>
      <c r="I13" s="43"/>
      <c r="J13" s="42"/>
      <c r="K13" s="44"/>
      <c r="L13" s="45"/>
      <c r="M13" s="41"/>
      <c r="N13" s="2"/>
      <c r="O13" s="2"/>
    </row>
    <row r="14" spans="2:15" ht="15.75">
      <c r="B14" s="46"/>
      <c r="C14" s="25"/>
      <c r="D14" s="25"/>
      <c r="E14" s="25"/>
      <c r="F14" s="14"/>
      <c r="G14" s="26"/>
      <c r="H14" s="26"/>
      <c r="I14" s="26"/>
      <c r="J14" s="14"/>
      <c r="K14" s="44"/>
      <c r="L14" s="45"/>
      <c r="M14" s="41"/>
      <c r="N14" s="2"/>
      <c r="O14" s="2"/>
    </row>
    <row r="15" spans="2:15" ht="6.75" customHeight="1" thickBot="1">
      <c r="B15" s="47"/>
      <c r="C15" s="41"/>
      <c r="D15" s="43"/>
      <c r="E15" s="41"/>
      <c r="F15" s="48"/>
      <c r="G15" s="41"/>
      <c r="H15" s="43"/>
      <c r="I15" s="43"/>
      <c r="J15" s="48"/>
      <c r="K15" s="44"/>
      <c r="L15" s="45"/>
      <c r="M15" s="41"/>
      <c r="N15" s="2"/>
      <c r="O15" s="2"/>
    </row>
    <row r="16" spans="2:15" ht="16.5" hidden="1" thickBot="1">
      <c r="B16" s="49"/>
      <c r="C16" s="25"/>
      <c r="D16" s="26"/>
      <c r="E16" s="26"/>
      <c r="F16" s="14"/>
      <c r="G16" s="26"/>
      <c r="H16" s="25"/>
      <c r="I16" s="26"/>
      <c r="J16" s="14"/>
      <c r="K16" s="44"/>
      <c r="L16" s="45"/>
      <c r="M16" s="41"/>
      <c r="N16" s="2"/>
      <c r="O16" s="2"/>
    </row>
    <row r="17" spans="2:15" ht="16.5" hidden="1" thickBot="1">
      <c r="B17" s="47"/>
      <c r="C17" s="41"/>
      <c r="D17" s="41"/>
      <c r="E17" s="43"/>
      <c r="F17" s="48"/>
      <c r="G17" s="41"/>
      <c r="H17" s="43"/>
      <c r="I17" s="43"/>
      <c r="J17" s="48"/>
      <c r="K17" s="44"/>
      <c r="L17" s="45"/>
      <c r="M17" s="41"/>
      <c r="N17" s="2"/>
      <c r="O17" s="2"/>
    </row>
    <row r="18" spans="2:15" ht="16.5" hidden="1" thickBot="1">
      <c r="B18" s="49"/>
      <c r="C18" s="25"/>
      <c r="D18" s="26"/>
      <c r="E18" s="26"/>
      <c r="F18" s="14"/>
      <c r="G18" s="26"/>
      <c r="H18" s="26"/>
      <c r="I18" s="25"/>
      <c r="J18" s="14"/>
      <c r="K18" s="44"/>
      <c r="L18" s="45"/>
      <c r="M18" s="41"/>
      <c r="N18" s="2"/>
      <c r="O18" s="2"/>
    </row>
    <row r="19" spans="2:15" ht="16.5" hidden="1" thickBot="1">
      <c r="B19" s="50"/>
      <c r="C19" s="41"/>
      <c r="D19" s="43"/>
      <c r="E19" s="43"/>
      <c r="F19" s="48"/>
      <c r="G19" s="41"/>
      <c r="H19" s="41"/>
      <c r="I19" s="41"/>
      <c r="J19" s="48"/>
      <c r="K19" s="44"/>
      <c r="L19" s="45"/>
      <c r="M19" s="41"/>
      <c r="N19" s="2"/>
      <c r="O19" s="2"/>
    </row>
    <row r="20" spans="2:15" ht="16.5" hidden="1" thickBot="1">
      <c r="B20" s="49"/>
      <c r="C20" s="25"/>
      <c r="D20" s="25"/>
      <c r="E20" s="25"/>
      <c r="F20" s="14"/>
      <c r="G20" s="25"/>
      <c r="H20" s="25"/>
      <c r="I20" s="25"/>
      <c r="J20" s="14"/>
      <c r="K20" s="44"/>
      <c r="L20" s="45"/>
      <c r="M20" s="41"/>
      <c r="N20" s="2"/>
      <c r="O20" s="2"/>
    </row>
    <row r="21" spans="2:15" ht="16.5" hidden="1" thickBot="1">
      <c r="B21" s="49"/>
      <c r="C21" s="25"/>
      <c r="D21" s="26"/>
      <c r="E21" s="25"/>
      <c r="F21" s="14"/>
      <c r="G21" s="25"/>
      <c r="H21" s="25"/>
      <c r="I21" s="25"/>
      <c r="J21" s="14"/>
      <c r="K21" s="44"/>
      <c r="L21" s="45"/>
      <c r="M21" s="41"/>
      <c r="N21" s="2"/>
      <c r="O21" s="2"/>
    </row>
    <row r="22" spans="2:15" ht="16.5" hidden="1" thickBot="1">
      <c r="B22" s="49"/>
      <c r="C22" s="25"/>
      <c r="D22" s="26"/>
      <c r="E22" s="26"/>
      <c r="F22" s="14"/>
      <c r="G22" s="26"/>
      <c r="H22" s="26"/>
      <c r="I22" s="25"/>
      <c r="J22" s="14"/>
      <c r="K22" s="44"/>
      <c r="L22" s="45"/>
      <c r="M22" s="41"/>
      <c r="N22" s="2"/>
      <c r="O22" s="2"/>
    </row>
    <row r="23" spans="2:15" ht="16.5" hidden="1" thickBot="1">
      <c r="B23" s="50"/>
      <c r="C23" s="41"/>
      <c r="D23" s="41"/>
      <c r="E23" s="41"/>
      <c r="F23" s="48"/>
      <c r="G23" s="41"/>
      <c r="H23" s="41"/>
      <c r="I23" s="41"/>
      <c r="J23" s="48"/>
      <c r="K23" s="44"/>
      <c r="L23" s="45"/>
      <c r="M23" s="41"/>
      <c r="N23" s="2"/>
      <c r="O23" s="2"/>
    </row>
    <row r="24" spans="2:15" ht="16.5" hidden="1" thickBot="1">
      <c r="B24" s="50"/>
      <c r="C24" s="41"/>
      <c r="D24" s="41"/>
      <c r="E24" s="41"/>
      <c r="F24" s="48"/>
      <c r="G24" s="41"/>
      <c r="H24" s="41"/>
      <c r="I24" s="41"/>
      <c r="J24" s="48"/>
      <c r="K24" s="44"/>
      <c r="L24" s="45"/>
      <c r="M24" s="41"/>
      <c r="N24" s="2"/>
      <c r="O24" s="2"/>
    </row>
    <row r="25" spans="2:15" ht="16.5" hidden="1" thickBot="1">
      <c r="B25" s="46"/>
      <c r="C25" s="25"/>
      <c r="D25" s="25"/>
      <c r="E25" s="26"/>
      <c r="F25" s="14"/>
      <c r="G25" s="26"/>
      <c r="H25" s="25"/>
      <c r="I25" s="26"/>
      <c r="J25" s="14"/>
      <c r="K25" s="44"/>
      <c r="L25" s="45"/>
      <c r="M25" s="41"/>
      <c r="N25" s="2"/>
      <c r="O25" s="2"/>
    </row>
    <row r="26" spans="2:15" ht="16.5" hidden="1" thickBot="1">
      <c r="B26" s="24"/>
      <c r="C26" s="25"/>
      <c r="D26" s="25"/>
      <c r="E26" s="26"/>
      <c r="F26" s="14"/>
      <c r="G26" s="26"/>
      <c r="H26" s="25"/>
      <c r="I26" s="26"/>
      <c r="J26" s="14"/>
      <c r="K26" s="22"/>
      <c r="L26" s="2"/>
      <c r="M26" s="2"/>
      <c r="N26" s="2"/>
      <c r="O26" s="2"/>
    </row>
    <row r="27" spans="2:15" ht="16.5" hidden="1" thickBot="1">
      <c r="B27" s="24"/>
      <c r="C27" s="25"/>
      <c r="D27" s="25"/>
      <c r="E27" s="26"/>
      <c r="F27" s="14"/>
      <c r="G27" s="26"/>
      <c r="H27" s="25"/>
      <c r="I27" s="26"/>
      <c r="J27" s="14"/>
      <c r="K27" s="22"/>
      <c r="L27" s="2"/>
      <c r="M27" s="2"/>
      <c r="N27" s="2"/>
      <c r="O27" s="2"/>
    </row>
    <row r="28" spans="2:15" ht="15.75">
      <c r="B28" s="36" t="s">
        <v>8</v>
      </c>
      <c r="C28" s="37"/>
      <c r="D28" s="37"/>
      <c r="E28" s="37"/>
      <c r="F28" s="38"/>
      <c r="G28" s="39" t="s">
        <v>37</v>
      </c>
      <c r="H28" s="39"/>
      <c r="I28" s="39"/>
      <c r="J28" s="39"/>
      <c r="K28" s="2"/>
      <c r="L28" s="2"/>
      <c r="M28" s="2"/>
      <c r="N28" s="2"/>
      <c r="O28" s="2"/>
    </row>
    <row r="29" spans="2:15" ht="15.75">
      <c r="B29" s="27" t="s">
        <v>30</v>
      </c>
      <c r="C29" s="18">
        <f>21.5*1.2</f>
        <v>25.8</v>
      </c>
      <c r="D29" s="18">
        <f>15.99*1.2</f>
        <v>19.187999999999999</v>
      </c>
      <c r="E29" s="18">
        <f t="shared" si="0"/>
        <v>44.988</v>
      </c>
      <c r="F29" s="7">
        <v>43866</v>
      </c>
      <c r="G29" s="18">
        <v>29.1</v>
      </c>
      <c r="H29" s="31">
        <v>21.61</v>
      </c>
      <c r="I29" s="18">
        <f t="shared" ref="I29:I52" si="7">G29+H29</f>
        <v>50.71</v>
      </c>
      <c r="J29" s="29" t="s">
        <v>38</v>
      </c>
      <c r="K29" s="2"/>
      <c r="L29" s="2"/>
      <c r="M29" s="2"/>
      <c r="N29" s="2"/>
      <c r="O29" s="2"/>
    </row>
    <row r="30" spans="2:15" ht="15.75">
      <c r="B30" s="27" t="s">
        <v>11</v>
      </c>
      <c r="C30" s="18">
        <f>23.84*1.2</f>
        <v>28.608000000000001</v>
      </c>
      <c r="D30" s="18">
        <f>16.2*1.2</f>
        <v>19.439999999999998</v>
      </c>
      <c r="E30" s="18">
        <f>C30+D30</f>
        <v>48.048000000000002</v>
      </c>
      <c r="F30" s="7">
        <v>43956</v>
      </c>
      <c r="G30" s="31">
        <v>25.57</v>
      </c>
      <c r="H30" s="31">
        <v>20.83</v>
      </c>
      <c r="I30" s="18">
        <f t="shared" si="7"/>
        <v>46.4</v>
      </c>
      <c r="J30" s="29" t="s">
        <v>38</v>
      </c>
      <c r="K30" s="2"/>
      <c r="L30" s="2"/>
      <c r="M30" s="2"/>
      <c r="N30" s="2"/>
      <c r="O30" s="2"/>
    </row>
    <row r="31" spans="2:15" ht="15.75">
      <c r="B31" s="27" t="s">
        <v>28</v>
      </c>
      <c r="C31" s="18">
        <f>17.99*1.2</f>
        <v>21.587999999999997</v>
      </c>
      <c r="D31" s="18">
        <f>27.75*1.2</f>
        <v>33.299999999999997</v>
      </c>
      <c r="E31" s="18">
        <f>C31+D31</f>
        <v>54.887999999999991</v>
      </c>
      <c r="F31" s="7">
        <v>43956</v>
      </c>
      <c r="G31" s="31"/>
      <c r="H31" s="31"/>
      <c r="I31" s="18">
        <f t="shared" si="7"/>
        <v>0</v>
      </c>
      <c r="J31" s="28"/>
      <c r="K31" s="2"/>
      <c r="L31" s="2"/>
      <c r="M31" s="2"/>
      <c r="N31" s="2"/>
      <c r="O31" s="2"/>
    </row>
    <row r="32" spans="2:15" ht="15.75">
      <c r="B32" s="27" t="s">
        <v>31</v>
      </c>
      <c r="C32" s="18">
        <f>24.21*1.2</f>
        <v>29.052</v>
      </c>
      <c r="D32" s="18">
        <f>9.5*1.2</f>
        <v>11.4</v>
      </c>
      <c r="E32" s="18">
        <f>C32+D32</f>
        <v>40.451999999999998</v>
      </c>
      <c r="F32" s="7">
        <v>43956</v>
      </c>
      <c r="G32" s="31">
        <v>33.840000000000003</v>
      </c>
      <c r="H32" s="31">
        <v>13.15</v>
      </c>
      <c r="I32" s="18">
        <f t="shared" si="7"/>
        <v>46.99</v>
      </c>
      <c r="J32" s="29" t="s">
        <v>38</v>
      </c>
      <c r="K32" s="2"/>
      <c r="L32" s="2"/>
      <c r="M32" s="2"/>
      <c r="N32" s="2"/>
      <c r="O32" s="2"/>
    </row>
    <row r="33" spans="2:15" ht="15.75">
      <c r="B33" s="27" t="s">
        <v>20</v>
      </c>
      <c r="C33" s="18">
        <f>21.37*1.2</f>
        <v>25.644000000000002</v>
      </c>
      <c r="D33" s="18">
        <f>12.91*1.2</f>
        <v>15.491999999999999</v>
      </c>
      <c r="E33" s="18">
        <f>C33+D33</f>
        <v>41.136000000000003</v>
      </c>
      <c r="F33" s="7">
        <v>43956</v>
      </c>
      <c r="G33" s="31">
        <f>23.1*1.2</f>
        <v>27.720000000000002</v>
      </c>
      <c r="H33" s="32">
        <f>15.96*1.2</f>
        <v>19.152000000000001</v>
      </c>
      <c r="I33" s="18">
        <f t="shared" si="7"/>
        <v>46.872</v>
      </c>
      <c r="J33" s="29" t="s">
        <v>38</v>
      </c>
      <c r="K33" s="2"/>
      <c r="L33" s="2"/>
      <c r="M33" s="2"/>
      <c r="N33" s="2"/>
      <c r="O33" s="2"/>
    </row>
    <row r="34" spans="2:15" ht="15.75">
      <c r="B34" s="27" t="s">
        <v>9</v>
      </c>
      <c r="C34" s="19">
        <v>19.55</v>
      </c>
      <c r="D34" s="18">
        <v>17.97</v>
      </c>
      <c r="E34" s="19">
        <f>C34+D34</f>
        <v>37.519999999999996</v>
      </c>
      <c r="F34" s="7">
        <v>43831</v>
      </c>
      <c r="G34" s="31"/>
      <c r="H34" s="31"/>
      <c r="I34" s="18">
        <f t="shared" si="7"/>
        <v>0</v>
      </c>
      <c r="J34" s="28"/>
      <c r="K34" s="2"/>
      <c r="L34" s="2"/>
      <c r="M34" s="2"/>
      <c r="N34" s="2"/>
      <c r="O34" s="2"/>
    </row>
    <row r="35" spans="2:15" ht="15.75">
      <c r="B35" s="6" t="s">
        <v>27</v>
      </c>
      <c r="C35" s="21">
        <f>11.2*1.2</f>
        <v>13.44</v>
      </c>
      <c r="D35" s="21">
        <f>7.96*1.2</f>
        <v>9.5519999999999996</v>
      </c>
      <c r="E35" s="21">
        <f t="shared" si="0"/>
        <v>22.991999999999997</v>
      </c>
      <c r="F35" s="7">
        <v>43866</v>
      </c>
      <c r="G35" s="31">
        <v>14.74</v>
      </c>
      <c r="H35" s="31">
        <v>12.61</v>
      </c>
      <c r="I35" s="18">
        <f t="shared" si="7"/>
        <v>27.35</v>
      </c>
      <c r="J35" s="29" t="s">
        <v>38</v>
      </c>
      <c r="K35" s="2"/>
      <c r="L35" s="2"/>
      <c r="M35" s="2"/>
      <c r="N35" s="2"/>
      <c r="O35" s="2"/>
    </row>
    <row r="36" spans="2:15" ht="15.75">
      <c r="B36" s="6" t="s">
        <v>26</v>
      </c>
      <c r="C36" s="21">
        <f>12.06*1.2</f>
        <v>14.472</v>
      </c>
      <c r="D36" s="21">
        <f>10.21*1.2</f>
        <v>12.252000000000001</v>
      </c>
      <c r="E36" s="21">
        <f t="shared" si="0"/>
        <v>26.724</v>
      </c>
      <c r="F36" s="7">
        <v>43866</v>
      </c>
      <c r="G36" s="31"/>
      <c r="H36" s="31"/>
      <c r="I36" s="18">
        <f t="shared" si="7"/>
        <v>0</v>
      </c>
      <c r="J36" s="28"/>
      <c r="K36" s="2"/>
      <c r="L36" s="2"/>
      <c r="M36" s="2"/>
      <c r="N36" s="2"/>
      <c r="O36" s="2"/>
    </row>
    <row r="37" spans="2:15" ht="15.75">
      <c r="B37" s="6" t="s">
        <v>21</v>
      </c>
      <c r="C37" s="21">
        <f>16.5*1.2</f>
        <v>19.8</v>
      </c>
      <c r="D37" s="21">
        <f>8.19*1.2</f>
        <v>9.8279999999999994</v>
      </c>
      <c r="E37" s="21">
        <f t="shared" si="0"/>
        <v>29.628</v>
      </c>
      <c r="F37" s="7">
        <v>43866</v>
      </c>
      <c r="G37" s="31"/>
      <c r="H37" s="31"/>
      <c r="I37" s="18">
        <f t="shared" si="7"/>
        <v>0</v>
      </c>
      <c r="J37" s="28"/>
      <c r="K37" s="2"/>
      <c r="L37" s="2"/>
      <c r="M37" s="2"/>
      <c r="N37" s="2"/>
      <c r="O37" s="2"/>
    </row>
    <row r="38" spans="2:15" ht="15.75">
      <c r="B38" s="6" t="s">
        <v>10</v>
      </c>
      <c r="C38" s="21">
        <f>12.94*1.2</f>
        <v>15.527999999999999</v>
      </c>
      <c r="D38" s="21">
        <f>16.28*1.2</f>
        <v>19.536000000000001</v>
      </c>
      <c r="E38" s="21">
        <f t="shared" si="0"/>
        <v>35.064</v>
      </c>
      <c r="F38" s="7">
        <v>43866</v>
      </c>
      <c r="G38" s="31"/>
      <c r="H38" s="31"/>
      <c r="I38" s="18">
        <f t="shared" si="7"/>
        <v>0</v>
      </c>
      <c r="J38" s="28"/>
      <c r="K38" s="2"/>
      <c r="L38" s="2"/>
      <c r="M38" s="2"/>
      <c r="N38" s="2"/>
      <c r="O38" s="2"/>
    </row>
    <row r="39" spans="2:15" ht="15.75">
      <c r="B39" s="6" t="s">
        <v>16</v>
      </c>
      <c r="C39" s="21">
        <f>10.74*1.2</f>
        <v>12.888</v>
      </c>
      <c r="D39" s="21">
        <f>12.04*1.2</f>
        <v>14.447999999999999</v>
      </c>
      <c r="E39" s="21">
        <f t="shared" si="0"/>
        <v>27.335999999999999</v>
      </c>
      <c r="F39" s="7">
        <v>43956</v>
      </c>
      <c r="G39" s="31"/>
      <c r="H39" s="31"/>
      <c r="I39" s="18">
        <f t="shared" si="7"/>
        <v>0</v>
      </c>
      <c r="J39" s="28"/>
      <c r="K39" s="2"/>
      <c r="L39" s="2"/>
      <c r="M39" s="2"/>
      <c r="N39" s="2"/>
      <c r="O39" s="2"/>
    </row>
    <row r="40" spans="2:15" ht="15.75">
      <c r="B40" s="6" t="s">
        <v>34</v>
      </c>
      <c r="C40" s="21">
        <f>12.05*1.2</f>
        <v>14.46</v>
      </c>
      <c r="D40" s="21">
        <f>5.26*1.2</f>
        <v>6.3119999999999994</v>
      </c>
      <c r="E40" s="21">
        <f t="shared" si="0"/>
        <v>20.771999999999998</v>
      </c>
      <c r="F40" s="7">
        <v>43956</v>
      </c>
      <c r="G40" s="31"/>
      <c r="H40" s="31"/>
      <c r="I40" s="18">
        <f t="shared" si="7"/>
        <v>0</v>
      </c>
      <c r="J40" s="28"/>
      <c r="K40" s="2"/>
      <c r="L40" s="2"/>
      <c r="M40" s="2"/>
      <c r="N40" s="2"/>
      <c r="O40" s="2"/>
    </row>
    <row r="41" spans="2:15" ht="15.75">
      <c r="B41" s="6" t="s">
        <v>32</v>
      </c>
      <c r="C41" s="21">
        <f>9.77*1.2</f>
        <v>11.723999999999998</v>
      </c>
      <c r="D41" s="21">
        <f>11.4*1.2</f>
        <v>13.68</v>
      </c>
      <c r="E41" s="21">
        <f t="shared" si="0"/>
        <v>25.403999999999996</v>
      </c>
      <c r="F41" s="7">
        <v>43956</v>
      </c>
      <c r="G41" s="31"/>
      <c r="H41" s="31"/>
      <c r="I41" s="18">
        <f t="shared" si="7"/>
        <v>0</v>
      </c>
      <c r="J41" s="28"/>
      <c r="K41" s="2"/>
      <c r="L41" s="2"/>
      <c r="M41" s="2"/>
      <c r="N41" s="2"/>
      <c r="O41" s="2"/>
    </row>
    <row r="42" spans="2:15" ht="15.75">
      <c r="B42" s="27" t="s">
        <v>33</v>
      </c>
      <c r="C42" s="18">
        <f>18.99*1.2</f>
        <v>22.787999999999997</v>
      </c>
      <c r="D42" s="18">
        <f>9.31*1.2</f>
        <v>11.172000000000001</v>
      </c>
      <c r="E42" s="18">
        <f t="shared" si="0"/>
        <v>33.959999999999994</v>
      </c>
      <c r="F42" s="7">
        <v>43956</v>
      </c>
      <c r="G42" s="31">
        <v>25.36</v>
      </c>
      <c r="H42" s="31">
        <v>13.48</v>
      </c>
      <c r="I42" s="18">
        <f t="shared" si="7"/>
        <v>38.840000000000003</v>
      </c>
      <c r="J42" s="29" t="s">
        <v>38</v>
      </c>
      <c r="K42" s="2"/>
      <c r="L42" s="2"/>
      <c r="M42" s="2"/>
      <c r="N42" s="2"/>
      <c r="O42" s="2"/>
    </row>
    <row r="43" spans="2:15" ht="15.75">
      <c r="B43" s="27" t="s">
        <v>13</v>
      </c>
      <c r="C43" s="18">
        <f>10.19*1.2</f>
        <v>12.228</v>
      </c>
      <c r="D43" s="18">
        <f>10.49*1.2</f>
        <v>12.587999999999999</v>
      </c>
      <c r="E43" s="18">
        <v>36.700000000000003</v>
      </c>
      <c r="F43" s="7">
        <v>43956</v>
      </c>
      <c r="G43" s="32">
        <f>12.63*1.2</f>
        <v>15.156000000000001</v>
      </c>
      <c r="H43" s="32">
        <f>11.82*1.2</f>
        <v>14.183999999999999</v>
      </c>
      <c r="I43" s="18">
        <f t="shared" si="7"/>
        <v>29.34</v>
      </c>
      <c r="J43" s="29" t="s">
        <v>38</v>
      </c>
      <c r="K43" s="2"/>
      <c r="L43" s="2"/>
      <c r="M43" s="2"/>
      <c r="N43" s="2"/>
      <c r="O43" s="2"/>
    </row>
    <row r="44" spans="2:15" ht="15.75">
      <c r="B44" s="6" t="s">
        <v>12</v>
      </c>
      <c r="C44" s="21">
        <f>20.92*1.2</f>
        <v>25.104000000000003</v>
      </c>
      <c r="D44" s="20">
        <v>0</v>
      </c>
      <c r="E44" s="21">
        <f t="shared" si="0"/>
        <v>25.104000000000003</v>
      </c>
      <c r="F44" s="7">
        <v>43956</v>
      </c>
      <c r="G44" s="31"/>
      <c r="H44" s="31"/>
      <c r="I44" s="18">
        <f t="shared" si="7"/>
        <v>0</v>
      </c>
      <c r="J44" s="28"/>
      <c r="K44" s="2"/>
      <c r="L44" s="2"/>
      <c r="M44" s="2"/>
      <c r="N44" s="2"/>
      <c r="O44" s="2"/>
    </row>
    <row r="45" spans="2:15" ht="15.75">
      <c r="B45" s="6" t="s">
        <v>17</v>
      </c>
      <c r="C45" s="21">
        <f>17.71*1.2</f>
        <v>21.251999999999999</v>
      </c>
      <c r="D45" s="21">
        <f>13.64*1.2</f>
        <v>16.367999999999999</v>
      </c>
      <c r="E45" s="21">
        <f t="shared" si="0"/>
        <v>37.619999999999997</v>
      </c>
      <c r="F45" s="7">
        <v>43956</v>
      </c>
      <c r="G45" s="31">
        <v>24.05</v>
      </c>
      <c r="H45" s="31">
        <v>20.45</v>
      </c>
      <c r="I45" s="18">
        <f t="shared" si="7"/>
        <v>44.5</v>
      </c>
      <c r="J45" s="29" t="s">
        <v>38</v>
      </c>
      <c r="K45" s="2"/>
      <c r="L45" s="2"/>
      <c r="M45" s="2"/>
      <c r="N45" s="2"/>
      <c r="O45" s="2"/>
    </row>
    <row r="46" spans="2:15" ht="15.75">
      <c r="B46" s="27" t="s">
        <v>18</v>
      </c>
      <c r="C46" s="18">
        <f>18.06*1.2</f>
        <v>21.671999999999997</v>
      </c>
      <c r="D46" s="18">
        <f>14.07*1.2</f>
        <v>16.884</v>
      </c>
      <c r="E46" s="18">
        <f t="shared" si="0"/>
        <v>38.555999999999997</v>
      </c>
      <c r="F46" s="7">
        <v>43956</v>
      </c>
      <c r="G46" s="31"/>
      <c r="H46" s="31"/>
      <c r="I46" s="18">
        <f t="shared" si="7"/>
        <v>0</v>
      </c>
      <c r="J46" s="28"/>
      <c r="K46" s="2"/>
      <c r="L46" s="2"/>
      <c r="M46" s="2"/>
      <c r="N46" s="2"/>
      <c r="O46" s="2"/>
    </row>
    <row r="47" spans="2:15" ht="15.75">
      <c r="B47" s="6" t="s">
        <v>14</v>
      </c>
      <c r="C47" s="21">
        <f>11.16*1.2</f>
        <v>13.391999999999999</v>
      </c>
      <c r="D47" s="21">
        <f>11.17*1.2</f>
        <v>13.404</v>
      </c>
      <c r="E47" s="21">
        <f t="shared" si="0"/>
        <v>26.795999999999999</v>
      </c>
      <c r="F47" s="7">
        <v>43956</v>
      </c>
      <c r="G47" s="31"/>
      <c r="H47" s="31"/>
      <c r="I47" s="18">
        <f t="shared" si="7"/>
        <v>0</v>
      </c>
      <c r="J47" s="28"/>
      <c r="K47" s="2"/>
      <c r="L47" s="2"/>
      <c r="M47" s="2"/>
      <c r="N47" s="2"/>
      <c r="O47" s="2"/>
    </row>
    <row r="48" spans="2:15" ht="15.75">
      <c r="B48" s="6" t="s">
        <v>15</v>
      </c>
      <c r="C48" s="21">
        <f>12.07*1.2</f>
        <v>14.484</v>
      </c>
      <c r="D48" s="21">
        <f>6.21*1.2</f>
        <v>7.452</v>
      </c>
      <c r="E48" s="21">
        <f t="shared" si="0"/>
        <v>21.936</v>
      </c>
      <c r="F48" s="7">
        <v>43956</v>
      </c>
      <c r="G48" s="31"/>
      <c r="H48" s="31"/>
      <c r="I48" s="18">
        <f t="shared" si="7"/>
        <v>0</v>
      </c>
      <c r="J48" s="28"/>
      <c r="K48" s="2"/>
      <c r="L48" s="2"/>
      <c r="M48" s="2"/>
      <c r="N48" s="2"/>
      <c r="O48" s="2"/>
    </row>
    <row r="49" spans="2:15" ht="15.75">
      <c r="B49" s="27" t="s">
        <v>29</v>
      </c>
      <c r="C49" s="18">
        <f>15.29*1.2</f>
        <v>18.347999999999999</v>
      </c>
      <c r="D49" s="18">
        <f>16.78*1.2</f>
        <v>20.135999999999999</v>
      </c>
      <c r="E49" s="18">
        <f t="shared" si="0"/>
        <v>38.483999999999995</v>
      </c>
      <c r="F49" s="7">
        <v>43956</v>
      </c>
      <c r="G49" s="31">
        <v>20.82</v>
      </c>
      <c r="H49" s="31">
        <v>22.16</v>
      </c>
      <c r="I49" s="18">
        <f t="shared" si="7"/>
        <v>42.980000000000004</v>
      </c>
      <c r="J49" s="29" t="s">
        <v>38</v>
      </c>
      <c r="K49" s="2"/>
      <c r="L49" s="2"/>
      <c r="M49" s="2"/>
      <c r="N49" s="2"/>
      <c r="O49" s="2"/>
    </row>
    <row r="50" spans="2:15" ht="15.75">
      <c r="B50" s="6" t="s">
        <v>19</v>
      </c>
      <c r="C50" s="21">
        <f>15.6*1.2</f>
        <v>18.72</v>
      </c>
      <c r="D50" s="21">
        <f>10.7*1.2</f>
        <v>12.839999999999998</v>
      </c>
      <c r="E50" s="20">
        <f t="shared" si="0"/>
        <v>31.559999999999995</v>
      </c>
      <c r="F50" s="7">
        <v>43956</v>
      </c>
      <c r="G50" s="31"/>
      <c r="H50" s="31"/>
      <c r="I50" s="18">
        <f t="shared" si="7"/>
        <v>0</v>
      </c>
      <c r="J50" s="28"/>
      <c r="K50" s="2"/>
      <c r="L50" s="2"/>
      <c r="M50" s="2"/>
      <c r="N50" s="2"/>
      <c r="O50" s="2"/>
    </row>
    <row r="51" spans="2:15" ht="15.75">
      <c r="B51" s="6" t="s">
        <v>36</v>
      </c>
      <c r="C51" s="21">
        <f>14.97*1.2</f>
        <v>17.963999999999999</v>
      </c>
      <c r="D51" s="21">
        <f>7.96*1.2</f>
        <v>9.5519999999999996</v>
      </c>
      <c r="E51" s="21">
        <f>C51+D51</f>
        <v>27.515999999999998</v>
      </c>
      <c r="F51" s="7">
        <v>43956</v>
      </c>
      <c r="G51" s="31"/>
      <c r="H51" s="31"/>
      <c r="I51" s="18">
        <f t="shared" si="7"/>
        <v>0</v>
      </c>
      <c r="J51" s="28"/>
      <c r="K51" s="2"/>
      <c r="L51" s="2"/>
      <c r="M51" s="2"/>
      <c r="N51" s="2"/>
      <c r="O51" s="2"/>
    </row>
    <row r="52" spans="2:15" ht="15.75">
      <c r="B52" s="27" t="s">
        <v>35</v>
      </c>
      <c r="C52" s="18">
        <v>19.940000000000001</v>
      </c>
      <c r="D52" s="18">
        <v>17.059999999999999</v>
      </c>
      <c r="E52" s="18">
        <f>C52+D52</f>
        <v>37</v>
      </c>
      <c r="F52" s="7">
        <v>43831</v>
      </c>
      <c r="G52" s="31"/>
      <c r="H52" s="31"/>
      <c r="I52" s="18">
        <f t="shared" si="7"/>
        <v>0</v>
      </c>
      <c r="J52" s="28"/>
      <c r="K52" s="2"/>
      <c r="L52" s="2"/>
      <c r="M52" s="2"/>
      <c r="N52" s="2"/>
      <c r="O52" s="2"/>
    </row>
    <row r="53" spans="2:1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mergeCells count="6">
    <mergeCell ref="K3:M3"/>
    <mergeCell ref="B1:L1"/>
    <mergeCell ref="C3:E3"/>
    <mergeCell ref="G3:I3"/>
    <mergeCell ref="B28:F28"/>
    <mergeCell ref="G28:J28"/>
  </mergeCells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1</cp:lastModifiedBy>
  <cp:lastPrinted>2020-12-22T07:21:47Z</cp:lastPrinted>
  <dcterms:created xsi:type="dcterms:W3CDTF">2019-06-25T10:14:00Z</dcterms:created>
  <dcterms:modified xsi:type="dcterms:W3CDTF">2020-12-22T12:56:30Z</dcterms:modified>
</cp:coreProperties>
</file>